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sostar-my.sharepoint.com/personal/roberto_dipietro_isostarpulizie_it/Documents/Desktop/"/>
    </mc:Choice>
  </mc:AlternateContent>
  <xr:revisionPtr revIDLastSave="45" documentId="8_{67ABDFF2-1970-480C-9AD5-AD566954CED4}" xr6:coauthVersionLast="47" xr6:coauthVersionMax="47" xr10:uidLastSave="{360F0BC9-63E5-41EC-A32B-736D3259D595}"/>
  <bookViews>
    <workbookView xWindow="-108" yWindow="-108" windowWidth="23256" windowHeight="12576" xr2:uid="{49380FD3-0B81-48CD-BFB6-17B353B19B91}"/>
  </bookViews>
  <sheets>
    <sheet name="con contribuzione piena" sheetId="1" r:id="rId1"/>
    <sheet name="con decontribuzione" sheetId="3" r:id="rId2"/>
    <sheet name="Foglio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3" l="1"/>
  <c r="I10" i="3"/>
  <c r="J9" i="3"/>
  <c r="I9" i="3"/>
  <c r="J8" i="3"/>
  <c r="J15" i="3" s="1"/>
  <c r="I8" i="3"/>
  <c r="I15" i="3" s="1"/>
  <c r="J10" i="1"/>
  <c r="J9" i="1"/>
  <c r="J15" i="1" s="1"/>
  <c r="J8" i="1"/>
  <c r="G11" i="3"/>
  <c r="E11" i="3"/>
  <c r="G10" i="3"/>
  <c r="E10" i="3"/>
  <c r="C10" i="3"/>
  <c r="E9" i="3"/>
  <c r="C9" i="3"/>
  <c r="G8" i="3"/>
  <c r="C8" i="3"/>
  <c r="G7" i="3"/>
  <c r="E7" i="3"/>
  <c r="E6" i="3"/>
  <c r="F5" i="3"/>
  <c r="G4" i="3"/>
  <c r="G5" i="3" s="1"/>
  <c r="F4" i="3"/>
  <c r="E4" i="3"/>
  <c r="E5" i="3" s="1"/>
  <c r="D4" i="3"/>
  <c r="D10" i="3" s="1"/>
  <c r="C4" i="3"/>
  <c r="C18" i="1"/>
  <c r="I11" i="2"/>
  <c r="I10" i="2"/>
  <c r="G10" i="2"/>
  <c r="F10" i="2"/>
  <c r="C10" i="2"/>
  <c r="I9" i="2"/>
  <c r="D9" i="2"/>
  <c r="I8" i="2"/>
  <c r="G8" i="2"/>
  <c r="C8" i="2"/>
  <c r="I7" i="2"/>
  <c r="I15" i="2" s="1"/>
  <c r="I6" i="2"/>
  <c r="C6" i="2"/>
  <c r="I5" i="2"/>
  <c r="F5" i="2"/>
  <c r="G4" i="2"/>
  <c r="G9" i="2" s="1"/>
  <c r="F4" i="2"/>
  <c r="F8" i="2" s="1"/>
  <c r="E4" i="2"/>
  <c r="E5" i="2" s="1"/>
  <c r="D4" i="2"/>
  <c r="C4" i="2"/>
  <c r="D4" i="1"/>
  <c r="D9" i="1" s="1"/>
  <c r="I10" i="1"/>
  <c r="I9" i="1"/>
  <c r="I8" i="1"/>
  <c r="G4" i="1"/>
  <c r="G9" i="1" s="1"/>
  <c r="F4" i="1"/>
  <c r="F11" i="1" s="1"/>
  <c r="E4" i="1"/>
  <c r="E8" i="1" s="1"/>
  <c r="C4" i="1"/>
  <c r="C9" i="1" s="1"/>
  <c r="I17" i="3" l="1"/>
  <c r="I18" i="3"/>
  <c r="I20" i="3"/>
  <c r="J17" i="3"/>
  <c r="J20" i="3"/>
  <c r="J18" i="3"/>
  <c r="J20" i="1"/>
  <c r="J18" i="1"/>
  <c r="J17" i="1"/>
  <c r="C15" i="3"/>
  <c r="F15" i="3"/>
  <c r="C6" i="3"/>
  <c r="D9" i="3"/>
  <c r="F10" i="3"/>
  <c r="F12" i="3"/>
  <c r="F6" i="3"/>
  <c r="D8" i="3"/>
  <c r="D15" i="3" s="1"/>
  <c r="F9" i="3"/>
  <c r="G12" i="3"/>
  <c r="C5" i="3"/>
  <c r="G6" i="3"/>
  <c r="G15" i="3" s="1"/>
  <c r="E8" i="3"/>
  <c r="E15" i="3" s="1"/>
  <c r="G9" i="3"/>
  <c r="C11" i="3"/>
  <c r="F8" i="3"/>
  <c r="D11" i="3"/>
  <c r="F7" i="3"/>
  <c r="F11" i="3"/>
  <c r="F8" i="1"/>
  <c r="I18" i="2"/>
  <c r="I17" i="2"/>
  <c r="I20" i="2" s="1"/>
  <c r="E7" i="2"/>
  <c r="E11" i="2"/>
  <c r="G5" i="2"/>
  <c r="G15" i="2" s="1"/>
  <c r="F7" i="2"/>
  <c r="D10" i="2"/>
  <c r="F11" i="2"/>
  <c r="G7" i="2"/>
  <c r="C9" i="2"/>
  <c r="E10" i="2"/>
  <c r="G11" i="2"/>
  <c r="F12" i="2"/>
  <c r="D8" i="2"/>
  <c r="D15" i="2" s="1"/>
  <c r="G12" i="2"/>
  <c r="E6" i="2"/>
  <c r="E9" i="2"/>
  <c r="F6" i="2"/>
  <c r="F15" i="2" s="1"/>
  <c r="F9" i="2"/>
  <c r="C5" i="2"/>
  <c r="C15" i="2" s="1"/>
  <c r="G6" i="2"/>
  <c r="E8" i="2"/>
  <c r="E15" i="2" s="1"/>
  <c r="C11" i="2"/>
  <c r="D11" i="2"/>
  <c r="G7" i="1"/>
  <c r="F12" i="1"/>
  <c r="F9" i="1"/>
  <c r="D8" i="1"/>
  <c r="D10" i="1"/>
  <c r="D11" i="1"/>
  <c r="I15" i="1"/>
  <c r="I18" i="1" s="1"/>
  <c r="E9" i="1"/>
  <c r="G6" i="1"/>
  <c r="G11" i="1"/>
  <c r="G8" i="1"/>
  <c r="C5" i="1"/>
  <c r="C10" i="1"/>
  <c r="E5" i="1"/>
  <c r="C6" i="1"/>
  <c r="E10" i="1"/>
  <c r="C11" i="1"/>
  <c r="F5" i="1"/>
  <c r="E6" i="1"/>
  <c r="E7" i="1"/>
  <c r="C8" i="1"/>
  <c r="F10" i="1"/>
  <c r="E11" i="1"/>
  <c r="G5" i="1"/>
  <c r="F6" i="1"/>
  <c r="F7" i="1"/>
  <c r="G10" i="1"/>
  <c r="G12" i="1"/>
  <c r="I24" i="3" l="1"/>
  <c r="I22" i="3"/>
  <c r="J24" i="3"/>
  <c r="J22" i="3"/>
  <c r="J22" i="1"/>
  <c r="J24" i="1" s="1"/>
  <c r="G17" i="3"/>
  <c r="G18" i="3"/>
  <c r="D17" i="3"/>
  <c r="D18" i="3"/>
  <c r="E18" i="3"/>
  <c r="E17" i="3"/>
  <c r="E20" i="3" s="1"/>
  <c r="F17" i="3"/>
  <c r="F18" i="3"/>
  <c r="F20" i="3"/>
  <c r="C17" i="3"/>
  <c r="C18" i="3"/>
  <c r="C20" i="3" s="1"/>
  <c r="G20" i="3"/>
  <c r="G22" i="3" s="1"/>
  <c r="E17" i="2"/>
  <c r="E18" i="2"/>
  <c r="E20" i="2" s="1"/>
  <c r="G18" i="2"/>
  <c r="G17" i="2"/>
  <c r="F17" i="2"/>
  <c r="F18" i="2"/>
  <c r="F20" i="2"/>
  <c r="D18" i="2"/>
  <c r="D17" i="2"/>
  <c r="D20" i="2" s="1"/>
  <c r="C17" i="2"/>
  <c r="C18" i="2"/>
  <c r="C20" i="2"/>
  <c r="I29" i="2"/>
  <c r="I22" i="2"/>
  <c r="I27" i="2"/>
  <c r="D15" i="1"/>
  <c r="D18" i="1" s="1"/>
  <c r="E15" i="1"/>
  <c r="E17" i="1" s="1"/>
  <c r="F15" i="1"/>
  <c r="F18" i="1" s="1"/>
  <c r="C15" i="1"/>
  <c r="C17" i="1" s="1"/>
  <c r="I17" i="1"/>
  <c r="I20" i="1" s="1"/>
  <c r="I22" i="1" s="1"/>
  <c r="I24" i="1" s="1"/>
  <c r="G15" i="1"/>
  <c r="G18" i="1" s="1"/>
  <c r="D20" i="3" l="1"/>
  <c r="D22" i="3" s="1"/>
  <c r="E22" i="3"/>
  <c r="E24" i="3" s="1"/>
  <c r="C22" i="3"/>
  <c r="C24" i="3" s="1"/>
  <c r="F22" i="3"/>
  <c r="F24" i="3" s="1"/>
  <c r="G24" i="3"/>
  <c r="D17" i="1"/>
  <c r="D20" i="1" s="1"/>
  <c r="E22" i="2"/>
  <c r="E24" i="2" s="1"/>
  <c r="I31" i="2"/>
  <c r="D22" i="2"/>
  <c r="D24" i="2" s="1"/>
  <c r="C22" i="2"/>
  <c r="C24" i="2"/>
  <c r="F24" i="2"/>
  <c r="F22" i="2"/>
  <c r="I24" i="2"/>
  <c r="G20" i="2"/>
  <c r="G22" i="2" s="1"/>
  <c r="E18" i="1"/>
  <c r="E20" i="1" s="1"/>
  <c r="E22" i="1" s="1"/>
  <c r="E24" i="1" s="1"/>
  <c r="F17" i="1"/>
  <c r="G17" i="1"/>
  <c r="G20" i="1" s="1"/>
  <c r="G22" i="1" s="1"/>
  <c r="G24" i="1" s="1"/>
  <c r="F20" i="1"/>
  <c r="D22" i="1"/>
  <c r="D24" i="1" s="1"/>
  <c r="C20" i="1"/>
  <c r="C22" i="1" s="1"/>
  <c r="C24" i="1" s="1"/>
  <c r="D24" i="3" l="1"/>
  <c r="D27" i="3" s="1"/>
  <c r="F27" i="3"/>
  <c r="F26" i="3"/>
  <c r="C27" i="3"/>
  <c r="C26" i="3"/>
  <c r="E27" i="3"/>
  <c r="E26" i="3"/>
  <c r="C26" i="1"/>
  <c r="C27" i="1"/>
  <c r="E26" i="1"/>
  <c r="E27" i="1"/>
  <c r="D26" i="1"/>
  <c r="D27" i="1"/>
  <c r="D33" i="2"/>
  <c r="D28" i="2"/>
  <c r="D29" i="2"/>
  <c r="D34" i="2"/>
  <c r="D26" i="2"/>
  <c r="D27" i="2"/>
  <c r="D31" i="2"/>
  <c r="E28" i="2"/>
  <c r="E34" i="2"/>
  <c r="E29" i="2"/>
  <c r="E26" i="2"/>
  <c r="E33" i="2"/>
  <c r="E27" i="2"/>
  <c r="E31" i="2" s="1"/>
  <c r="F31" i="2"/>
  <c r="F34" i="2"/>
  <c r="F29" i="2"/>
  <c r="F26" i="2"/>
  <c r="F27" i="2"/>
  <c r="F28" i="2"/>
  <c r="F33" i="2"/>
  <c r="C27" i="2"/>
  <c r="C31" i="2" s="1"/>
  <c r="C33" i="2"/>
  <c r="C34" i="2"/>
  <c r="C28" i="2"/>
  <c r="C29" i="2"/>
  <c r="C26" i="2"/>
  <c r="G24" i="2"/>
  <c r="F22" i="1"/>
  <c r="F24" i="1" s="1"/>
  <c r="D26" i="3" l="1"/>
  <c r="F26" i="1"/>
  <c r="F27" i="1"/>
  <c r="G34" i="2"/>
  <c r="G29" i="2"/>
  <c r="G26" i="2"/>
  <c r="G27" i="2"/>
  <c r="G33" i="2"/>
  <c r="G28" i="2"/>
  <c r="G31" i="2" s="1"/>
</calcChain>
</file>

<file path=xl/sharedStrings.xml><?xml version="1.0" encoding="utf-8"?>
<sst xmlns="http://schemas.openxmlformats.org/spreadsheetml/2006/main" count="83" uniqueCount="34">
  <si>
    <t>COSTO DEL DIPENDENTE</t>
  </si>
  <si>
    <t>turismo 5 livello</t>
  </si>
  <si>
    <t>CALCOLO INCIDENZA GOVERNANTE</t>
  </si>
  <si>
    <t>retribuzione lorda</t>
  </si>
  <si>
    <t>c.orario</t>
  </si>
  <si>
    <t>tfr</t>
  </si>
  <si>
    <t>rateo 13</t>
  </si>
  <si>
    <t>rateo 14</t>
  </si>
  <si>
    <t>ex fs</t>
  </si>
  <si>
    <t>rol</t>
  </si>
  <si>
    <t>ferie</t>
  </si>
  <si>
    <t>FS</t>
  </si>
  <si>
    <t>MAGG DOMENICA turismo</t>
  </si>
  <si>
    <t>inail</t>
  </si>
  <si>
    <t>inps</t>
  </si>
  <si>
    <t>Assenteismo</t>
  </si>
  <si>
    <t>TARIFFA VENDITA PERSONALE</t>
  </si>
  <si>
    <t>ISOSERVIZI</t>
  </si>
  <si>
    <t>multiservizi 2 livello</t>
  </si>
  <si>
    <t>turismo governante 3 livello</t>
  </si>
  <si>
    <t>CISAL D1</t>
  </si>
  <si>
    <t>valori</t>
  </si>
  <si>
    <t>Costo orario con maturandi</t>
  </si>
  <si>
    <t>Costo orario con oneri previdenziali ed assistenziali</t>
  </si>
  <si>
    <t>Costo orario con assenteismo</t>
  </si>
  <si>
    <t>Costi per materiali ed attrezzature</t>
  </si>
  <si>
    <t>Costi per Spese generali</t>
  </si>
  <si>
    <t xml:space="preserve">Margine </t>
  </si>
  <si>
    <t>Varie</t>
  </si>
  <si>
    <t>Parametro 65</t>
  </si>
  <si>
    <t>Parametro 60</t>
  </si>
  <si>
    <t>Tariffa di vendita con Parametro 65</t>
  </si>
  <si>
    <t>Tariffa di vendita con Parametro 60</t>
  </si>
  <si>
    <t>CALCOLO INCIDENZA GOVERNANTE forfettizzata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</si>
</sst>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wrapText="1"/>
    </xf>
    <xf numFmtId="0" fontId="1" fillId="3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2" fontId="0" fillId="2" borderId="0" xfId="0" applyNumberFormat="1" applyFill="1" applyAlignment="1">
      <alignment horizontal="center"/>
    </xf>
    <xf numFmtId="2" fontId="0" fillId="3" borderId="0" xfId="0" applyNumberFormat="1" applyFill="1" applyAlignment="1">
      <alignment horizontal="center"/>
    </xf>
    <xf numFmtId="0" fontId="2" fillId="0" borderId="0" xfId="0" applyFont="1"/>
    <xf numFmtId="2" fontId="1" fillId="3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2" fontId="0" fillId="4" borderId="0" xfId="0" applyNumberFormat="1" applyFill="1" applyAlignment="1">
      <alignment horizontal="center"/>
    </xf>
    <xf numFmtId="2" fontId="0" fillId="5" borderId="0" xfId="0" applyNumberFormat="1" applyFill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2" fontId="3" fillId="4" borderId="2" xfId="0" applyNumberFormat="1" applyFont="1" applyFill="1" applyBorder="1" applyAlignment="1">
      <alignment horizontal="center" vertical="center"/>
    </xf>
    <xf numFmtId="2" fontId="3" fillId="5" borderId="2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2" fontId="3" fillId="3" borderId="2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2" fontId="0" fillId="0" borderId="0" xfId="0" applyNumberFormat="1"/>
    <xf numFmtId="2" fontId="3" fillId="0" borderId="0" xfId="0" applyNumberFormat="1" applyFont="1" applyAlignment="1">
      <alignment horizontal="center"/>
    </xf>
    <xf numFmtId="0" fontId="0" fillId="0" borderId="7" xfId="0" applyBorder="1" applyAlignment="1">
      <alignment horizontal="center"/>
    </xf>
    <xf numFmtId="2" fontId="3" fillId="4" borderId="7" xfId="0" applyNumberFormat="1" applyFont="1" applyFill="1" applyBorder="1" applyAlignment="1">
      <alignment horizontal="center"/>
    </xf>
    <xf numFmtId="2" fontId="3" fillId="5" borderId="7" xfId="0" applyNumberFormat="1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2" fontId="3" fillId="3" borderId="8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2" fontId="3" fillId="4" borderId="10" xfId="0" applyNumberFormat="1" applyFont="1" applyFill="1" applyBorder="1" applyAlignment="1">
      <alignment horizontal="center"/>
    </xf>
    <xf numFmtId="2" fontId="3" fillId="5" borderId="10" xfId="0" applyNumberFormat="1" applyFont="1" applyFill="1" applyBorder="1" applyAlignment="1">
      <alignment horizontal="center"/>
    </xf>
    <xf numFmtId="2" fontId="3" fillId="2" borderId="10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0" fontId="3" fillId="0" borderId="6" xfId="0" applyFont="1" applyBorder="1"/>
    <xf numFmtId="0" fontId="3" fillId="0" borderId="9" xfId="0" applyFont="1" applyBorder="1"/>
    <xf numFmtId="0" fontId="1" fillId="3" borderId="0" xfId="0" applyFont="1" applyFill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3" fillId="0" borderId="0" xfId="0" applyFont="1"/>
    <xf numFmtId="1" fontId="3" fillId="3" borderId="0" xfId="0" applyNumberFormat="1" applyFont="1" applyFill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DF03A-138F-426C-BD5D-B9237B4E409D}">
  <dimension ref="A1:J30"/>
  <sheetViews>
    <sheetView tabSelected="1" topLeftCell="A6" zoomScaleNormal="100" workbookViewId="0">
      <selection activeCell="G26" sqref="G26"/>
    </sheetView>
  </sheetViews>
  <sheetFormatPr defaultRowHeight="14.4" x14ac:dyDescent="0.3"/>
  <cols>
    <col min="1" max="1" width="37" customWidth="1"/>
    <col min="3" max="7" width="18.6640625" customWidth="1"/>
    <col min="8" max="8" width="3.21875" customWidth="1"/>
    <col min="9" max="10" width="12" customWidth="1"/>
  </cols>
  <sheetData>
    <row r="1" spans="1:10" ht="58.2" customHeight="1" thickBot="1" x14ac:dyDescent="0.35">
      <c r="A1" s="15" t="s">
        <v>0</v>
      </c>
      <c r="B1" s="16" t="s">
        <v>21</v>
      </c>
      <c r="C1" s="17" t="s">
        <v>20</v>
      </c>
      <c r="D1" s="18" t="s">
        <v>17</v>
      </c>
      <c r="E1" s="19" t="s">
        <v>18</v>
      </c>
      <c r="F1" s="20" t="s">
        <v>1</v>
      </c>
      <c r="G1" s="21" t="s">
        <v>19</v>
      </c>
      <c r="H1" s="1"/>
      <c r="I1" s="45" t="s">
        <v>33</v>
      </c>
      <c r="J1" s="45"/>
    </row>
    <row r="2" spans="1:10" x14ac:dyDescent="0.3">
      <c r="A2" s="1"/>
      <c r="B2" s="3"/>
      <c r="C2" s="4"/>
      <c r="D2" s="4"/>
      <c r="E2" s="4"/>
      <c r="F2" s="4"/>
      <c r="G2" s="4"/>
      <c r="H2" s="4"/>
      <c r="I2" s="4"/>
      <c r="J2" s="4"/>
    </row>
    <row r="3" spans="1:10" ht="15.6" x14ac:dyDescent="0.3">
      <c r="A3" s="47" t="s">
        <v>3</v>
      </c>
      <c r="B3" s="6"/>
      <c r="C3" s="6">
        <v>1114</v>
      </c>
      <c r="D3" s="6">
        <v>1436</v>
      </c>
      <c r="E3" s="6">
        <v>1243</v>
      </c>
      <c r="F3" s="6">
        <v>1454</v>
      </c>
      <c r="G3" s="6">
        <v>1643</v>
      </c>
      <c r="H3" s="6"/>
      <c r="I3" s="6">
        <v>1400</v>
      </c>
      <c r="J3" s="6">
        <v>1500</v>
      </c>
    </row>
    <row r="4" spans="1:10" ht="15.6" x14ac:dyDescent="0.3">
      <c r="A4" s="47" t="s">
        <v>4</v>
      </c>
      <c r="B4" s="3"/>
      <c r="C4" s="13">
        <f>C3/173</f>
        <v>6.4393063583815024</v>
      </c>
      <c r="D4" s="14">
        <f>D3/173</f>
        <v>8.300578034682081</v>
      </c>
      <c r="E4" s="7">
        <f>E3/173</f>
        <v>7.1849710982658959</v>
      </c>
      <c r="F4" s="8">
        <f t="shared" ref="F4" si="0">F3/172</f>
        <v>8.4534883720930232</v>
      </c>
      <c r="G4" s="4">
        <f>G3/172</f>
        <v>9.5523255813953494</v>
      </c>
      <c r="H4" s="4"/>
      <c r="I4" s="4"/>
      <c r="J4" s="4"/>
    </row>
    <row r="5" spans="1:10" ht="15.6" x14ac:dyDescent="0.3">
      <c r="A5" s="47" t="s">
        <v>5</v>
      </c>
      <c r="B5" s="3"/>
      <c r="C5" s="13">
        <f>C4/12</f>
        <v>0.53660886319845857</v>
      </c>
      <c r="D5" s="14"/>
      <c r="E5" s="7">
        <f t="shared" ref="E5:F5" si="1">E4/12</f>
        <v>0.59874759152215795</v>
      </c>
      <c r="F5" s="8">
        <f t="shared" si="1"/>
        <v>0.7044573643410853</v>
      </c>
      <c r="G5" s="4">
        <f>G4/12</f>
        <v>0.79602713178294582</v>
      </c>
      <c r="H5" s="4"/>
      <c r="I5" s="4"/>
      <c r="J5" s="4"/>
    </row>
    <row r="6" spans="1:10" ht="15.6" x14ac:dyDescent="0.3">
      <c r="A6" s="47" t="s">
        <v>6</v>
      </c>
      <c r="B6" s="3"/>
      <c r="C6" s="13">
        <f>C4/12</f>
        <v>0.53660886319845857</v>
      </c>
      <c r="D6" s="14"/>
      <c r="E6" s="7">
        <f t="shared" ref="E6:F6" si="2">E4/12</f>
        <v>0.59874759152215795</v>
      </c>
      <c r="F6" s="8">
        <f t="shared" si="2"/>
        <v>0.7044573643410853</v>
      </c>
      <c r="G6" s="4">
        <f>G4/12</f>
        <v>0.79602713178294582</v>
      </c>
      <c r="H6" s="4"/>
      <c r="I6" s="4"/>
      <c r="J6" s="4"/>
    </row>
    <row r="7" spans="1:10" ht="15.6" x14ac:dyDescent="0.3">
      <c r="A7" s="47" t="s">
        <v>7</v>
      </c>
      <c r="B7" s="3"/>
      <c r="C7" s="13"/>
      <c r="D7" s="14"/>
      <c r="E7" s="7">
        <f t="shared" ref="E7:F7" si="3">E4/12</f>
        <v>0.59874759152215795</v>
      </c>
      <c r="F7" s="8">
        <f t="shared" si="3"/>
        <v>0.7044573643410853</v>
      </c>
      <c r="G7" s="4">
        <f>G4/12</f>
        <v>0.79602713178294582</v>
      </c>
      <c r="H7" s="4"/>
      <c r="I7" s="4"/>
      <c r="J7" s="4"/>
    </row>
    <row r="8" spans="1:10" ht="15.6" x14ac:dyDescent="0.3">
      <c r="A8" s="47" t="s">
        <v>8</v>
      </c>
      <c r="B8" s="3">
        <v>32</v>
      </c>
      <c r="C8" s="13">
        <f>$B8*C4/12/173</f>
        <v>9.92571307650328E-2</v>
      </c>
      <c r="D8" s="14">
        <f>$B8*D4/12/173</f>
        <v>0.12794725294307638</v>
      </c>
      <c r="E8" s="7">
        <f>$B8*E4/12/173</f>
        <v>0.11075099958791361</v>
      </c>
      <c r="F8" s="8">
        <f>$B8*F4/12/172</f>
        <v>0.13106183522624842</v>
      </c>
      <c r="G8" s="4">
        <f>$B8*G4/12/156</f>
        <v>0.16328761677598888</v>
      </c>
      <c r="H8" s="4"/>
      <c r="I8" s="46">
        <f>$B8*I3/12/156</f>
        <v>23.931623931623932</v>
      </c>
      <c r="J8" s="46">
        <f>$B8*J3/12/156</f>
        <v>25.641025641025642</v>
      </c>
    </row>
    <row r="9" spans="1:10" ht="15.6" x14ac:dyDescent="0.3">
      <c r="A9" s="47" t="s">
        <v>9</v>
      </c>
      <c r="B9" s="3">
        <v>40</v>
      </c>
      <c r="C9" s="13">
        <f>16*C4/12/173</f>
        <v>4.96285653825164E-2</v>
      </c>
      <c r="D9" s="14">
        <f>16*D4/12/173</f>
        <v>6.3973626471538189E-2</v>
      </c>
      <c r="E9" s="7">
        <f>$B9*E4/12/173</f>
        <v>0.13843874948489202</v>
      </c>
      <c r="F9" s="8">
        <f>$B9*F4/12/172</f>
        <v>0.16382729403281052</v>
      </c>
      <c r="G9" s="4">
        <f>$B9*G4/12/156</f>
        <v>0.20410952096998611</v>
      </c>
      <c r="H9" s="4"/>
      <c r="I9" s="46">
        <f>$B9*I3/12/156</f>
        <v>29.914529914529915</v>
      </c>
      <c r="J9" s="46">
        <f>$B9*J3/12/156</f>
        <v>32.051282051282051</v>
      </c>
    </row>
    <row r="10" spans="1:10" ht="15.6" x14ac:dyDescent="0.3">
      <c r="A10" s="47" t="s">
        <v>10</v>
      </c>
      <c r="B10" s="3">
        <v>172</v>
      </c>
      <c r="C10" s="13">
        <f>160*C4/12/173</f>
        <v>0.49628565382516393</v>
      </c>
      <c r="D10" s="14">
        <f>160*D4/12/173</f>
        <v>0.63973626471538203</v>
      </c>
      <c r="E10" s="7">
        <f>$B10*E4/12/172</f>
        <v>0.59874759152215806</v>
      </c>
      <c r="F10" s="8">
        <f t="shared" ref="F10" si="4">$B10*F4/12/172</f>
        <v>0.7044573643410853</v>
      </c>
      <c r="G10" s="4">
        <f>$B10*G4/12/172</f>
        <v>0.79602713178294571</v>
      </c>
      <c r="H10" s="4"/>
      <c r="I10" s="46">
        <f>$B10*I3/12/172</f>
        <v>116.66666666666667</v>
      </c>
      <c r="J10" s="46">
        <f>$B10*J3/12/172</f>
        <v>125</v>
      </c>
    </row>
    <row r="11" spans="1:10" ht="15.6" x14ac:dyDescent="0.3">
      <c r="A11" s="47" t="s">
        <v>11</v>
      </c>
      <c r="B11" s="3">
        <v>96</v>
      </c>
      <c r="C11" s="13">
        <f>$B11*C4/12/173</f>
        <v>0.29777139229509841</v>
      </c>
      <c r="D11" s="14">
        <f>$B11*D4/12/173</f>
        <v>0.38384175882922916</v>
      </c>
      <c r="E11" s="7">
        <f>$B11*E4/12/172</f>
        <v>0.33418470224492536</v>
      </c>
      <c r="F11" s="8">
        <f t="shared" ref="F11" si="5">$B11*F4/12/172</f>
        <v>0.39318550567874527</v>
      </c>
      <c r="G11" s="4">
        <f>$B11*G4/12/172</f>
        <v>0.44429421308815581</v>
      </c>
      <c r="H11" s="4"/>
      <c r="I11" s="4"/>
      <c r="J11" s="4"/>
    </row>
    <row r="12" spans="1:10" ht="15.6" x14ac:dyDescent="0.3">
      <c r="A12" s="47" t="s">
        <v>12</v>
      </c>
      <c r="B12" s="3">
        <v>10</v>
      </c>
      <c r="C12" s="13"/>
      <c r="D12" s="14"/>
      <c r="E12" s="7"/>
      <c r="F12" s="8">
        <f>F4/7*$B$12/100</f>
        <v>0.12076411960132891</v>
      </c>
      <c r="G12" s="4">
        <f>G4/7*$B$12/100</f>
        <v>0.13646179401993358</v>
      </c>
      <c r="H12" s="4"/>
      <c r="I12" s="4"/>
      <c r="J12" s="4"/>
    </row>
    <row r="13" spans="1:10" x14ac:dyDescent="0.3">
      <c r="C13" s="13"/>
      <c r="D13" s="14"/>
      <c r="E13" s="7"/>
      <c r="F13" s="8"/>
      <c r="G13" s="4"/>
      <c r="H13" s="4"/>
      <c r="I13" s="4"/>
      <c r="J13" s="4"/>
    </row>
    <row r="14" spans="1:10" ht="15" thickBot="1" x14ac:dyDescent="0.35">
      <c r="A14" s="9"/>
      <c r="B14" s="3"/>
      <c r="C14" s="4"/>
      <c r="D14" s="4"/>
      <c r="E14" s="4"/>
      <c r="F14" s="4"/>
      <c r="G14" s="4"/>
      <c r="H14" s="4"/>
      <c r="I14" s="4"/>
      <c r="J14" s="4"/>
    </row>
    <row r="15" spans="1:10" ht="26.4" customHeight="1" thickBot="1" x14ac:dyDescent="0.35">
      <c r="A15" s="27" t="s">
        <v>22</v>
      </c>
      <c r="B15" s="28"/>
      <c r="C15" s="22">
        <f>SUM(C4:C13)</f>
        <v>8.4554668270462319</v>
      </c>
      <c r="D15" s="23">
        <f>SUM(D4:D13)</f>
        <v>9.5160769376413068</v>
      </c>
      <c r="E15" s="24">
        <f>SUM(E4:E13)</f>
        <v>10.163335915672262</v>
      </c>
      <c r="F15" s="25">
        <f>SUM(F4:F13)</f>
        <v>12.080156583996496</v>
      </c>
      <c r="G15" s="26">
        <f t="shared" ref="G15" si="6">SUM(G4:G13)</f>
        <v>13.684587253381197</v>
      </c>
      <c r="H15" s="11"/>
      <c r="I15" s="48">
        <f>SUM(I3:I13)</f>
        <v>1570.5128205128208</v>
      </c>
      <c r="J15" s="48">
        <f>SUM(J3:J13)</f>
        <v>1682.6923076923076</v>
      </c>
    </row>
    <row r="16" spans="1:10" x14ac:dyDescent="0.3">
      <c r="B16" s="3"/>
      <c r="C16" s="4"/>
      <c r="D16" s="4"/>
      <c r="E16" s="4"/>
      <c r="F16" s="4"/>
      <c r="G16" s="4"/>
      <c r="H16" s="4"/>
      <c r="I16" s="4"/>
      <c r="J16" s="4"/>
    </row>
    <row r="17" spans="1:10" ht="15.6" x14ac:dyDescent="0.3">
      <c r="A17" s="47" t="s">
        <v>13</v>
      </c>
      <c r="B17" s="3">
        <v>3.34</v>
      </c>
      <c r="C17" s="13">
        <f>C15*$B17/100</f>
        <v>0.28241259202334412</v>
      </c>
      <c r="D17" s="14">
        <f>D15*$B17/100</f>
        <v>0.31783696971721964</v>
      </c>
      <c r="E17" s="7">
        <f>E15*$B17/100</f>
        <v>0.33945541958345354</v>
      </c>
      <c r="F17" s="8">
        <f>F15*$B17/100</f>
        <v>0.40347722990548296</v>
      </c>
      <c r="G17" s="4">
        <f>(G15)*$B17/100</f>
        <v>0.45706521426293201</v>
      </c>
      <c r="H17" s="4"/>
      <c r="I17" s="46">
        <f>(I15)*$B17/100</f>
        <v>52.455128205128212</v>
      </c>
      <c r="J17" s="46">
        <f>(J15)*$B17/100</f>
        <v>56.201923076923073</v>
      </c>
    </row>
    <row r="18" spans="1:10" ht="15.6" x14ac:dyDescent="0.3">
      <c r="A18" s="47" t="s">
        <v>14</v>
      </c>
      <c r="B18" s="3">
        <v>30.58</v>
      </c>
      <c r="C18" s="13">
        <f>$C15*B18/100</f>
        <v>2.5856817557107377</v>
      </c>
      <c r="D18" s="14">
        <f>D15*$B18/100</f>
        <v>2.9100163275307112</v>
      </c>
      <c r="E18" s="7">
        <f>$E15*B18/100</f>
        <v>3.1079481230125778</v>
      </c>
      <c r="F18" s="8">
        <f>F15*$B18/100</f>
        <v>3.6941118833861282</v>
      </c>
      <c r="G18" s="4">
        <f>(G15)*$B18/100</f>
        <v>4.1847467820839697</v>
      </c>
      <c r="H18" s="4"/>
      <c r="I18" s="46">
        <f>(I15)*$B18/100</f>
        <v>480.26282051282055</v>
      </c>
      <c r="J18" s="46">
        <f>(J15)*$B18/100</f>
        <v>514.56730769230762</v>
      </c>
    </row>
    <row r="19" spans="1:10" ht="15" thickBot="1" x14ac:dyDescent="0.35">
      <c r="B19" s="3"/>
      <c r="C19" s="4"/>
      <c r="D19" s="4"/>
      <c r="E19" s="4"/>
      <c r="F19" s="4"/>
      <c r="G19" s="4"/>
      <c r="H19" s="4"/>
      <c r="I19" s="46"/>
      <c r="J19" s="46"/>
    </row>
    <row r="20" spans="1:10" ht="30.6" customHeight="1" thickBot="1" x14ac:dyDescent="0.35">
      <c r="A20" s="29" t="s">
        <v>23</v>
      </c>
      <c r="B20" s="30"/>
      <c r="C20" s="22">
        <f>SUM(C15:C18)</f>
        <v>11.323561174780314</v>
      </c>
      <c r="D20" s="23">
        <f>SUM(D15:D18)</f>
        <v>12.743930234889238</v>
      </c>
      <c r="E20" s="24">
        <f>SUM(E15:E18)</f>
        <v>13.610739458268293</v>
      </c>
      <c r="F20" s="25">
        <f t="shared" ref="F20" si="7">SUM(F15:F18)</f>
        <v>16.17774569728811</v>
      </c>
      <c r="G20" s="26">
        <f>SUM(G12:G18)</f>
        <v>18.462861043748035</v>
      </c>
      <c r="H20" s="11"/>
      <c r="I20" s="48">
        <f>SUM(I15:I18)</f>
        <v>2103.2307692307695</v>
      </c>
      <c r="J20" s="48">
        <f>SUM(J15:J18)</f>
        <v>2253.4615384615381</v>
      </c>
    </row>
    <row r="21" spans="1:10" x14ac:dyDescent="0.3">
      <c r="B21" s="12"/>
      <c r="C21" s="4"/>
      <c r="D21" s="4"/>
      <c r="E21" s="4"/>
      <c r="F21" s="4"/>
      <c r="G21" s="4"/>
      <c r="H21" s="4"/>
      <c r="I21" s="46"/>
      <c r="J21" s="46"/>
    </row>
    <row r="22" spans="1:10" ht="15.6" x14ac:dyDescent="0.3">
      <c r="A22" s="47" t="s">
        <v>15</v>
      </c>
      <c r="B22" s="3">
        <v>3</v>
      </c>
      <c r="C22" s="13">
        <f>C20*$B$22/100</f>
        <v>0.33970683524340939</v>
      </c>
      <c r="D22" s="14">
        <f>D20*$B$22/100</f>
        <v>0.38231790704667717</v>
      </c>
      <c r="E22" s="7">
        <f t="shared" ref="E22:F22" si="8">E20*$B$22/100</f>
        <v>0.40832218374804879</v>
      </c>
      <c r="F22" s="8">
        <f t="shared" si="8"/>
        <v>0.48533237091864329</v>
      </c>
      <c r="G22" s="4">
        <f>G20*$B$22/100</f>
        <v>0.55388583131244107</v>
      </c>
      <c r="H22" s="4"/>
      <c r="I22" s="46">
        <f>I20*$B$22/100</f>
        <v>63.096923076923083</v>
      </c>
      <c r="J22" s="46">
        <f>J20*$B$22/100</f>
        <v>67.603846153846149</v>
      </c>
    </row>
    <row r="23" spans="1:10" ht="15" thickBot="1" x14ac:dyDescent="0.35">
      <c r="B23" s="12"/>
      <c r="C23" s="4"/>
      <c r="D23" s="4"/>
      <c r="E23" s="4"/>
      <c r="F23" s="4"/>
      <c r="G23" s="4"/>
      <c r="H23" s="4"/>
      <c r="I23" s="46"/>
      <c r="J23" s="46"/>
    </row>
    <row r="24" spans="1:10" ht="30.6" customHeight="1" thickBot="1" x14ac:dyDescent="0.35">
      <c r="A24" s="29" t="s">
        <v>24</v>
      </c>
      <c r="B24" s="30"/>
      <c r="C24" s="22">
        <f>SUM(C19:C22)</f>
        <v>11.663268010023724</v>
      </c>
      <c r="D24" s="23">
        <f>SUM(D19:D22)</f>
        <v>13.126248141935914</v>
      </c>
      <c r="E24" s="24">
        <f>SUM(E19:E22)</f>
        <v>14.019061642016341</v>
      </c>
      <c r="F24" s="25">
        <f t="shared" ref="F24" si="9">SUM(F19:F22)</f>
        <v>16.663078068206755</v>
      </c>
      <c r="G24" s="26">
        <f>SUM(G16:G22)</f>
        <v>23.658558871407379</v>
      </c>
      <c r="H24" s="11"/>
      <c r="I24" s="48">
        <f>SUM(I19:I22)</f>
        <v>2166.3276923076928</v>
      </c>
      <c r="J24" s="48">
        <f>SUM(J19:J22)</f>
        <v>2321.0653846153841</v>
      </c>
    </row>
    <row r="25" spans="1:10" ht="15" thickBot="1" x14ac:dyDescent="0.35"/>
    <row r="26" spans="1:10" ht="25.2" customHeight="1" x14ac:dyDescent="0.3">
      <c r="A26" s="43" t="s">
        <v>31</v>
      </c>
      <c r="B26" s="33"/>
      <c r="C26" s="34">
        <f>C24*1.538</f>
        <v>17.938106199416488</v>
      </c>
      <c r="D26" s="35">
        <f>D24*1.538</f>
        <v>20.188169642297435</v>
      </c>
      <c r="E26" s="36">
        <f>E24*1.538</f>
        <v>21.561316805421132</v>
      </c>
      <c r="F26" s="37">
        <f>F24*1.538</f>
        <v>25.627814068901991</v>
      </c>
      <c r="G26" s="32"/>
      <c r="H26" s="4"/>
      <c r="I26" s="4"/>
      <c r="J26" s="4"/>
    </row>
    <row r="27" spans="1:10" ht="25.2" customHeight="1" thickBot="1" x14ac:dyDescent="0.35">
      <c r="A27" s="44" t="s">
        <v>32</v>
      </c>
      <c r="B27" s="38"/>
      <c r="C27" s="39">
        <f>C24*1.666</f>
        <v>19.431004504699523</v>
      </c>
      <c r="D27" s="40">
        <f>D24*1.666</f>
        <v>21.868329404465232</v>
      </c>
      <c r="E27" s="41">
        <f>E24*1.666</f>
        <v>23.355756695599222</v>
      </c>
      <c r="F27" s="42">
        <f>F24*1.666</f>
        <v>27.76068806163245</v>
      </c>
      <c r="G27" s="32"/>
      <c r="H27" s="4"/>
      <c r="I27" s="4"/>
      <c r="J27" s="4"/>
    </row>
    <row r="29" spans="1:10" x14ac:dyDescent="0.3">
      <c r="C29" s="31"/>
      <c r="D29" s="31"/>
      <c r="E29" s="31"/>
      <c r="F29" s="31"/>
      <c r="G29" s="31"/>
    </row>
    <row r="30" spans="1:10" x14ac:dyDescent="0.3">
      <c r="C30" s="31"/>
      <c r="D30" s="31"/>
      <c r="E30" s="31"/>
      <c r="F30" s="31"/>
      <c r="G30" s="31"/>
    </row>
  </sheetData>
  <mergeCells count="4">
    <mergeCell ref="A15:B15"/>
    <mergeCell ref="A20:B20"/>
    <mergeCell ref="A24:B24"/>
    <mergeCell ref="I1:J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90634-C320-49A8-B074-CFD1A02EBB7D}">
  <dimension ref="A1:J30"/>
  <sheetViews>
    <sheetView topLeftCell="A5" workbookViewId="0">
      <selection activeCell="I24" sqref="I24:J24"/>
    </sheetView>
  </sheetViews>
  <sheetFormatPr defaultRowHeight="14.4" x14ac:dyDescent="0.3"/>
  <cols>
    <col min="1" max="1" width="37" customWidth="1"/>
    <col min="3" max="7" width="17.77734375" customWidth="1"/>
    <col min="8" max="8" width="2.77734375" customWidth="1"/>
    <col min="9" max="10" width="12" customWidth="1"/>
  </cols>
  <sheetData>
    <row r="1" spans="1:10" ht="29.4" thickBot="1" x14ac:dyDescent="0.35">
      <c r="A1" s="15" t="s">
        <v>0</v>
      </c>
      <c r="B1" s="16" t="s">
        <v>21</v>
      </c>
      <c r="C1" s="17" t="s">
        <v>20</v>
      </c>
      <c r="D1" s="18" t="s">
        <v>17</v>
      </c>
      <c r="E1" s="19" t="s">
        <v>18</v>
      </c>
      <c r="F1" s="20" t="s">
        <v>1</v>
      </c>
      <c r="G1" s="21" t="s">
        <v>19</v>
      </c>
      <c r="H1" s="1"/>
      <c r="I1" s="45" t="s">
        <v>33</v>
      </c>
      <c r="J1" s="45"/>
    </row>
    <row r="2" spans="1:10" x14ac:dyDescent="0.3">
      <c r="A2" s="1"/>
      <c r="B2" s="3"/>
      <c r="C2" s="4"/>
      <c r="D2" s="4"/>
      <c r="E2" s="4"/>
      <c r="F2" s="4"/>
      <c r="G2" s="4"/>
      <c r="H2" s="4"/>
      <c r="I2" s="4"/>
      <c r="J2" s="4"/>
    </row>
    <row r="3" spans="1:10" x14ac:dyDescent="0.3">
      <c r="A3" s="5" t="s">
        <v>3</v>
      </c>
      <c r="B3" s="6"/>
      <c r="C3" s="6">
        <v>1114</v>
      </c>
      <c r="D3" s="6">
        <v>1436</v>
      </c>
      <c r="E3" s="6">
        <v>1243</v>
      </c>
      <c r="F3" s="6">
        <v>1454</v>
      </c>
      <c r="G3" s="6">
        <v>1643</v>
      </c>
      <c r="H3" s="6"/>
      <c r="I3" s="6">
        <v>1400</v>
      </c>
      <c r="J3" s="6">
        <v>1500</v>
      </c>
    </row>
    <row r="4" spans="1:10" x14ac:dyDescent="0.3">
      <c r="A4" t="s">
        <v>4</v>
      </c>
      <c r="B4" s="3"/>
      <c r="C4" s="13">
        <f>C3/173</f>
        <v>6.4393063583815024</v>
      </c>
      <c r="D4" s="14">
        <f>D3/173</f>
        <v>8.300578034682081</v>
      </c>
      <c r="E4" s="7">
        <f>E3/173</f>
        <v>7.1849710982658959</v>
      </c>
      <c r="F4" s="8">
        <f t="shared" ref="F4" si="0">F3/172</f>
        <v>8.4534883720930232</v>
      </c>
      <c r="G4" s="4">
        <f>G3/172</f>
        <v>9.5523255813953494</v>
      </c>
      <c r="H4" s="4"/>
      <c r="I4" s="4"/>
      <c r="J4" s="4"/>
    </row>
    <row r="5" spans="1:10" x14ac:dyDescent="0.3">
      <c r="A5" t="s">
        <v>5</v>
      </c>
      <c r="B5" s="3"/>
      <c r="C5" s="13">
        <f>C4/12</f>
        <v>0.53660886319845857</v>
      </c>
      <c r="D5" s="14"/>
      <c r="E5" s="7">
        <f t="shared" ref="E5:F5" si="1">E4/12</f>
        <v>0.59874759152215795</v>
      </c>
      <c r="F5" s="8">
        <f t="shared" si="1"/>
        <v>0.7044573643410853</v>
      </c>
      <c r="G5" s="4">
        <f>G4/12</f>
        <v>0.79602713178294582</v>
      </c>
      <c r="H5" s="4"/>
      <c r="I5" s="4"/>
      <c r="J5" s="4"/>
    </row>
    <row r="6" spans="1:10" x14ac:dyDescent="0.3">
      <c r="A6" t="s">
        <v>6</v>
      </c>
      <c r="B6" s="3"/>
      <c r="C6" s="13">
        <f>C4/12</f>
        <v>0.53660886319845857</v>
      </c>
      <c r="D6" s="14"/>
      <c r="E6" s="7">
        <f t="shared" ref="E6:F6" si="2">E4/12</f>
        <v>0.59874759152215795</v>
      </c>
      <c r="F6" s="8">
        <f t="shared" si="2"/>
        <v>0.7044573643410853</v>
      </c>
      <c r="G6" s="4">
        <f>G4/12</f>
        <v>0.79602713178294582</v>
      </c>
      <c r="H6" s="4"/>
      <c r="I6" s="4"/>
      <c r="J6" s="4"/>
    </row>
    <row r="7" spans="1:10" x14ac:dyDescent="0.3">
      <c r="A7" t="s">
        <v>7</v>
      </c>
      <c r="B7" s="3"/>
      <c r="C7" s="13"/>
      <c r="D7" s="14"/>
      <c r="E7" s="7">
        <f t="shared" ref="E7:F7" si="3">E4/12</f>
        <v>0.59874759152215795</v>
      </c>
      <c r="F7" s="8">
        <f t="shared" si="3"/>
        <v>0.7044573643410853</v>
      </c>
      <c r="G7" s="4">
        <f>G4/12</f>
        <v>0.79602713178294582</v>
      </c>
      <c r="H7" s="4"/>
      <c r="I7" s="4"/>
      <c r="J7" s="4"/>
    </row>
    <row r="8" spans="1:10" x14ac:dyDescent="0.3">
      <c r="A8" t="s">
        <v>8</v>
      </c>
      <c r="B8" s="3">
        <v>32</v>
      </c>
      <c r="C8" s="13">
        <f>$B8*C4/12/173</f>
        <v>9.92571307650328E-2</v>
      </c>
      <c r="D8" s="14">
        <f>$B8*D4/12/173</f>
        <v>0.12794725294307638</v>
      </c>
      <c r="E8" s="7">
        <f>$B8*E4/12/173</f>
        <v>0.11075099958791361</v>
      </c>
      <c r="F8" s="8">
        <f>$B8*F4/12/172</f>
        <v>0.13106183522624842</v>
      </c>
      <c r="G8" s="4">
        <f>$B8*G4/12/156</f>
        <v>0.16328761677598888</v>
      </c>
      <c r="H8" s="4"/>
      <c r="I8" s="46">
        <f>$B8*I3/12/156</f>
        <v>23.931623931623932</v>
      </c>
      <c r="J8" s="46">
        <f>$B8*J3/12/156</f>
        <v>25.641025641025642</v>
      </c>
    </row>
    <row r="9" spans="1:10" x14ac:dyDescent="0.3">
      <c r="A9" t="s">
        <v>9</v>
      </c>
      <c r="B9" s="3">
        <v>40</v>
      </c>
      <c r="C9" s="13">
        <f>16*C4/12/173</f>
        <v>4.96285653825164E-2</v>
      </c>
      <c r="D9" s="14">
        <f>16*D4/12/173</f>
        <v>6.3973626471538189E-2</v>
      </c>
      <c r="E9" s="7">
        <f>$B9*E4/12/173</f>
        <v>0.13843874948489202</v>
      </c>
      <c r="F9" s="8">
        <f>$B9*F4/12/172</f>
        <v>0.16382729403281052</v>
      </c>
      <c r="G9" s="4">
        <f>$B9*G4/12/156</f>
        <v>0.20410952096998611</v>
      </c>
      <c r="H9" s="4"/>
      <c r="I9" s="46">
        <f>$B9*I3/12/156</f>
        <v>29.914529914529915</v>
      </c>
      <c r="J9" s="46">
        <f>$B9*J3/12/156</f>
        <v>32.051282051282051</v>
      </c>
    </row>
    <row r="10" spans="1:10" x14ac:dyDescent="0.3">
      <c r="A10" t="s">
        <v>10</v>
      </c>
      <c r="B10" s="3">
        <v>172</v>
      </c>
      <c r="C10" s="13">
        <f>160*C4/12/173</f>
        <v>0.49628565382516393</v>
      </c>
      <c r="D10" s="14">
        <f>160*D4/12/173</f>
        <v>0.63973626471538203</v>
      </c>
      <c r="E10" s="7">
        <f>$B10*E4/12/172</f>
        <v>0.59874759152215806</v>
      </c>
      <c r="F10" s="8">
        <f t="shared" ref="F10" si="4">$B10*F4/12/172</f>
        <v>0.7044573643410853</v>
      </c>
      <c r="G10" s="4">
        <f>$B10*G4/12/172</f>
        <v>0.79602713178294571</v>
      </c>
      <c r="H10" s="4"/>
      <c r="I10" s="46">
        <f>$B10*I3/12/172</f>
        <v>116.66666666666667</v>
      </c>
      <c r="J10" s="46">
        <f>$B10*J3/12/172</f>
        <v>125</v>
      </c>
    </row>
    <row r="11" spans="1:10" x14ac:dyDescent="0.3">
      <c r="A11" t="s">
        <v>11</v>
      </c>
      <c r="B11" s="3">
        <v>96</v>
      </c>
      <c r="C11" s="13">
        <f>$B11*C4/12/173</f>
        <v>0.29777139229509841</v>
      </c>
      <c r="D11" s="14">
        <f>$B11*D4/12/173</f>
        <v>0.38384175882922916</v>
      </c>
      <c r="E11" s="7">
        <f>$B11*E4/12/172</f>
        <v>0.33418470224492536</v>
      </c>
      <c r="F11" s="8">
        <f t="shared" ref="F11" si="5">$B11*F4/12/172</f>
        <v>0.39318550567874527</v>
      </c>
      <c r="G11" s="4">
        <f>$B11*G4/12/172</f>
        <v>0.44429421308815581</v>
      </c>
      <c r="H11" s="4"/>
      <c r="I11" s="4"/>
      <c r="J11" s="4"/>
    </row>
    <row r="12" spans="1:10" x14ac:dyDescent="0.3">
      <c r="A12" t="s">
        <v>12</v>
      </c>
      <c r="B12" s="3">
        <v>10</v>
      </c>
      <c r="C12" s="13"/>
      <c r="D12" s="14"/>
      <c r="E12" s="7"/>
      <c r="F12" s="8">
        <f>F4/7*$B$12/100</f>
        <v>0.12076411960132891</v>
      </c>
      <c r="G12" s="4">
        <f>G4/7*$B$12/100</f>
        <v>0.13646179401993358</v>
      </c>
      <c r="H12" s="4"/>
      <c r="I12" s="4"/>
      <c r="J12" s="4"/>
    </row>
    <row r="13" spans="1:10" x14ac:dyDescent="0.3">
      <c r="C13" s="13"/>
      <c r="D13" s="14"/>
      <c r="E13" s="7"/>
      <c r="F13" s="8"/>
      <c r="G13" s="4"/>
      <c r="H13" s="4"/>
      <c r="I13" s="4"/>
      <c r="J13" s="4"/>
    </row>
    <row r="14" spans="1:10" ht="15" thickBot="1" x14ac:dyDescent="0.35">
      <c r="A14" s="9"/>
      <c r="B14" s="3"/>
      <c r="C14" s="4"/>
      <c r="D14" s="4"/>
      <c r="E14" s="4"/>
      <c r="F14" s="4"/>
      <c r="G14" s="4"/>
      <c r="H14" s="4"/>
      <c r="I14" s="4"/>
      <c r="J14" s="4"/>
    </row>
    <row r="15" spans="1:10" ht="26.4" customHeight="1" thickBot="1" x14ac:dyDescent="0.35">
      <c r="A15" s="27" t="s">
        <v>22</v>
      </c>
      <c r="B15" s="28"/>
      <c r="C15" s="22">
        <f>SUM(C4:C13)</f>
        <v>8.4554668270462319</v>
      </c>
      <c r="D15" s="23">
        <f>SUM(D4:D13)</f>
        <v>9.5160769376413068</v>
      </c>
      <c r="E15" s="24">
        <f>SUM(E4:E13)</f>
        <v>10.163335915672262</v>
      </c>
      <c r="F15" s="25">
        <f>SUM(F4:F13)</f>
        <v>12.080156583996496</v>
      </c>
      <c r="G15" s="26">
        <f t="shared" ref="G15" si="6">SUM(G4:G13)</f>
        <v>13.684587253381197</v>
      </c>
      <c r="H15" s="11"/>
      <c r="I15" s="48">
        <f>SUM(I3:I13)</f>
        <v>1570.5128205128208</v>
      </c>
      <c r="J15" s="48">
        <f>SUM(J3:J13)</f>
        <v>1682.6923076923076</v>
      </c>
    </row>
    <row r="16" spans="1:10" x14ac:dyDescent="0.3">
      <c r="B16" s="3"/>
      <c r="C16" s="4"/>
      <c r="D16" s="4"/>
      <c r="E16" s="4"/>
      <c r="F16" s="4"/>
      <c r="G16" s="4"/>
      <c r="H16" s="4"/>
      <c r="I16" s="4"/>
      <c r="J16" s="4"/>
    </row>
    <row r="17" spans="1:10" x14ac:dyDescent="0.3">
      <c r="A17" t="s">
        <v>13</v>
      </c>
      <c r="B17" s="3">
        <v>3.34</v>
      </c>
      <c r="C17" s="13">
        <f>C15*$B17/100</f>
        <v>0.28241259202334412</v>
      </c>
      <c r="D17" s="14">
        <f>D15*$B17/100</f>
        <v>0.31783696971721964</v>
      </c>
      <c r="E17" s="7">
        <f>E15*$B17/100</f>
        <v>0.33945541958345354</v>
      </c>
      <c r="F17" s="8">
        <f>F15*$B17/100</f>
        <v>0.40347722990548296</v>
      </c>
      <c r="G17" s="4">
        <f>(G15)*$B17/100</f>
        <v>0.45706521426293201</v>
      </c>
      <c r="H17" s="4"/>
      <c r="I17" s="46">
        <f>(I15)*$B17/100</f>
        <v>52.455128205128212</v>
      </c>
      <c r="J17" s="46">
        <f>(J15)*$B17/100</f>
        <v>56.201923076923073</v>
      </c>
    </row>
    <row r="18" spans="1:10" x14ac:dyDescent="0.3">
      <c r="A18" t="s">
        <v>14</v>
      </c>
      <c r="B18" s="3">
        <v>10</v>
      </c>
      <c r="C18" s="13">
        <f>$C15*B18/100</f>
        <v>0.84554668270462319</v>
      </c>
      <c r="D18" s="14">
        <f>D15*$B18/100</f>
        <v>0.95160769376413068</v>
      </c>
      <c r="E18" s="7">
        <f>$E15*B18/100</f>
        <v>1.0163335915672262</v>
      </c>
      <c r="F18" s="8">
        <f>F15*$B18/100</f>
        <v>1.2080156583996497</v>
      </c>
      <c r="G18" s="4">
        <f>(G15)*$B18/100</f>
        <v>1.3684587253381197</v>
      </c>
      <c r="H18" s="4"/>
      <c r="I18" s="46">
        <f>(I15)*$B18/100</f>
        <v>157.05128205128207</v>
      </c>
      <c r="J18" s="46">
        <f>(J15)*$B18/100</f>
        <v>168.26923076923077</v>
      </c>
    </row>
    <row r="19" spans="1:10" ht="15" thickBot="1" x14ac:dyDescent="0.35">
      <c r="B19" s="3"/>
      <c r="C19" s="4"/>
      <c r="D19" s="4"/>
      <c r="E19" s="4"/>
      <c r="F19" s="4"/>
      <c r="G19" s="4"/>
      <c r="H19" s="4"/>
      <c r="I19" s="46"/>
      <c r="J19" s="46"/>
    </row>
    <row r="20" spans="1:10" ht="30.6" customHeight="1" thickBot="1" x14ac:dyDescent="0.35">
      <c r="A20" s="29" t="s">
        <v>23</v>
      </c>
      <c r="B20" s="30"/>
      <c r="C20" s="22">
        <f>SUM(C15:C18)</f>
        <v>9.5834261017742008</v>
      </c>
      <c r="D20" s="23">
        <f>SUM(D15:D18)</f>
        <v>10.785521601122657</v>
      </c>
      <c r="E20" s="24">
        <f>SUM(E15:E18)</f>
        <v>11.519124926822942</v>
      </c>
      <c r="F20" s="25">
        <f t="shared" ref="F20" si="7">SUM(F15:F18)</f>
        <v>13.691649472301629</v>
      </c>
      <c r="G20" s="26">
        <f>SUM(G12:G18)</f>
        <v>15.646572987002184</v>
      </c>
      <c r="H20" s="11"/>
      <c r="I20" s="48">
        <f>SUM(I15:I18)</f>
        <v>1780.0192307692309</v>
      </c>
      <c r="J20" s="48">
        <f>SUM(J15:J18)</f>
        <v>1907.1634615384614</v>
      </c>
    </row>
    <row r="21" spans="1:10" x14ac:dyDescent="0.3">
      <c r="B21" s="12"/>
      <c r="C21" s="4"/>
      <c r="D21" s="4"/>
      <c r="E21" s="4"/>
      <c r="F21" s="4"/>
      <c r="G21" s="4"/>
      <c r="H21" s="4"/>
      <c r="I21" s="46"/>
      <c r="J21" s="46"/>
    </row>
    <row r="22" spans="1:10" x14ac:dyDescent="0.3">
      <c r="A22" t="s">
        <v>15</v>
      </c>
      <c r="B22" s="3">
        <v>2</v>
      </c>
      <c r="C22" s="13">
        <f>C20*$B$22/100</f>
        <v>0.19166852203548401</v>
      </c>
      <c r="D22" s="14">
        <f>D20*$B$22/100</f>
        <v>0.21571043202245313</v>
      </c>
      <c r="E22" s="7">
        <f t="shared" ref="E22:F22" si="8">E20*$B$22/100</f>
        <v>0.23038249853645884</v>
      </c>
      <c r="F22" s="8">
        <f t="shared" si="8"/>
        <v>0.27383298944603257</v>
      </c>
      <c r="G22" s="4">
        <f>G20*$B$22/100</f>
        <v>0.31293145974004366</v>
      </c>
      <c r="H22" s="4"/>
      <c r="I22" s="46">
        <f>I20*$B$22/100</f>
        <v>35.60038461538462</v>
      </c>
      <c r="J22" s="46">
        <f>J20*$B$22/100</f>
        <v>38.143269230769228</v>
      </c>
    </row>
    <row r="23" spans="1:10" ht="15" thickBot="1" x14ac:dyDescent="0.35">
      <c r="B23" s="12"/>
      <c r="C23" s="4"/>
      <c r="D23" s="4"/>
      <c r="E23" s="4"/>
      <c r="F23" s="4"/>
      <c r="G23" s="4"/>
      <c r="H23" s="4"/>
      <c r="I23" s="46"/>
      <c r="J23" s="46"/>
    </row>
    <row r="24" spans="1:10" ht="30.6" customHeight="1" thickBot="1" x14ac:dyDescent="0.35">
      <c r="A24" s="29" t="s">
        <v>24</v>
      </c>
      <c r="B24" s="30"/>
      <c r="C24" s="22">
        <f>SUM(C19:C22)</f>
        <v>9.7750946238096841</v>
      </c>
      <c r="D24" s="23">
        <f>SUM(D19:D22)</f>
        <v>11.00123203314511</v>
      </c>
      <c r="E24" s="24">
        <f>SUM(E19:E22)</f>
        <v>11.749507425359401</v>
      </c>
      <c r="F24" s="25">
        <f t="shared" ref="F24" si="9">SUM(F19:F22)</f>
        <v>13.965482461747662</v>
      </c>
      <c r="G24" s="26">
        <f>SUM(G16:G22)</f>
        <v>17.785028386343278</v>
      </c>
      <c r="H24" s="11"/>
      <c r="I24" s="48">
        <f>SUM(I19:I22)</f>
        <v>1815.6196153846156</v>
      </c>
      <c r="J24" s="48">
        <f>SUM(J19:J22)</f>
        <v>1945.3067307692306</v>
      </c>
    </row>
    <row r="25" spans="1:10" ht="15" thickBot="1" x14ac:dyDescent="0.35"/>
    <row r="26" spans="1:10" ht="25.2" customHeight="1" x14ac:dyDescent="0.3">
      <c r="A26" s="43" t="s">
        <v>31</v>
      </c>
      <c r="B26" s="33"/>
      <c r="C26" s="34">
        <f>C24*1.538</f>
        <v>15.034095531419295</v>
      </c>
      <c r="D26" s="35">
        <f>D24*1.538</f>
        <v>16.919894866977177</v>
      </c>
      <c r="E26" s="36">
        <f>E24*1.538</f>
        <v>18.070742420202759</v>
      </c>
      <c r="F26" s="37">
        <f>F24*1.538</f>
        <v>21.478912026167905</v>
      </c>
      <c r="G26" s="32"/>
      <c r="H26" s="4"/>
      <c r="I26" s="4"/>
      <c r="J26" s="4"/>
    </row>
    <row r="27" spans="1:10" ht="25.2" customHeight="1" thickBot="1" x14ac:dyDescent="0.35">
      <c r="A27" s="44" t="s">
        <v>32</v>
      </c>
      <c r="B27" s="38"/>
      <c r="C27" s="39">
        <f>C24*1.666</f>
        <v>16.285307643266933</v>
      </c>
      <c r="D27" s="40">
        <f>D24*1.666</f>
        <v>18.328052567219753</v>
      </c>
      <c r="E27" s="41">
        <f>E24*1.666</f>
        <v>19.574679370648759</v>
      </c>
      <c r="F27" s="42">
        <f>F24*1.666</f>
        <v>23.266493781271603</v>
      </c>
      <c r="G27" s="32"/>
      <c r="H27" s="4"/>
      <c r="I27" s="4"/>
      <c r="J27" s="4"/>
    </row>
    <row r="29" spans="1:10" x14ac:dyDescent="0.3">
      <c r="C29" s="31"/>
      <c r="D29" s="31"/>
      <c r="E29" s="31"/>
      <c r="F29" s="31"/>
      <c r="G29" s="31"/>
    </row>
    <row r="30" spans="1:10" x14ac:dyDescent="0.3">
      <c r="C30" s="31"/>
      <c r="D30" s="31"/>
      <c r="E30" s="31"/>
      <c r="F30" s="31"/>
      <c r="G30" s="31"/>
    </row>
  </sheetData>
  <mergeCells count="4">
    <mergeCell ref="A15:B15"/>
    <mergeCell ref="A20:B20"/>
    <mergeCell ref="A24:B24"/>
    <mergeCell ref="I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8541F-BE62-4552-AD59-8C2A8C1CB176}">
  <dimension ref="A1:I37"/>
  <sheetViews>
    <sheetView workbookViewId="0">
      <selection sqref="A1:XFD1048576"/>
    </sheetView>
  </sheetViews>
  <sheetFormatPr defaultRowHeight="14.4" x14ac:dyDescent="0.3"/>
  <cols>
    <col min="1" max="1" width="37" customWidth="1"/>
    <col min="3" max="7" width="21.44140625" customWidth="1"/>
    <col min="9" max="9" width="21.44140625" customWidth="1"/>
  </cols>
  <sheetData>
    <row r="1" spans="1:9" ht="29.4" thickBot="1" x14ac:dyDescent="0.35">
      <c r="A1" s="15" t="s">
        <v>0</v>
      </c>
      <c r="B1" s="16" t="s">
        <v>21</v>
      </c>
      <c r="C1" s="17" t="s">
        <v>20</v>
      </c>
      <c r="D1" s="18" t="s">
        <v>17</v>
      </c>
      <c r="E1" s="19" t="s">
        <v>18</v>
      </c>
      <c r="F1" s="20" t="s">
        <v>1</v>
      </c>
      <c r="G1" s="21" t="s">
        <v>19</v>
      </c>
      <c r="H1" s="1"/>
      <c r="I1" s="2" t="s">
        <v>2</v>
      </c>
    </row>
    <row r="2" spans="1:9" x14ac:dyDescent="0.3">
      <c r="A2" s="1"/>
      <c r="B2" s="3"/>
      <c r="C2" s="4"/>
      <c r="D2" s="4"/>
      <c r="E2" s="4"/>
      <c r="F2" s="4"/>
      <c r="G2" s="4"/>
      <c r="H2" s="4"/>
      <c r="I2" s="4"/>
    </row>
    <row r="3" spans="1:9" x14ac:dyDescent="0.3">
      <c r="A3" s="5" t="s">
        <v>3</v>
      </c>
      <c r="B3" s="6"/>
      <c r="C3" s="6">
        <v>1114</v>
      </c>
      <c r="D3" s="6">
        <v>1436</v>
      </c>
      <c r="E3" s="6">
        <v>1243</v>
      </c>
      <c r="F3" s="6">
        <v>1454</v>
      </c>
      <c r="G3" s="6">
        <v>1643</v>
      </c>
      <c r="H3" s="6"/>
      <c r="I3" s="6">
        <v>1300</v>
      </c>
    </row>
    <row r="4" spans="1:9" x14ac:dyDescent="0.3">
      <c r="A4" t="s">
        <v>4</v>
      </c>
      <c r="B4" s="3"/>
      <c r="C4" s="13">
        <f>C3/173</f>
        <v>6.4393063583815024</v>
      </c>
      <c r="D4" s="14">
        <f>D3/173</f>
        <v>8.300578034682081</v>
      </c>
      <c r="E4" s="7">
        <f>E3/173</f>
        <v>7.1849710982658959</v>
      </c>
      <c r="F4" s="8">
        <f t="shared" ref="F4" si="0">F3/172</f>
        <v>8.4534883720930232</v>
      </c>
      <c r="G4" s="4">
        <f>G3/172</f>
        <v>9.5523255813953494</v>
      </c>
      <c r="H4" s="4"/>
      <c r="I4" s="4"/>
    </row>
    <row r="5" spans="1:9" x14ac:dyDescent="0.3">
      <c r="A5" t="s">
        <v>5</v>
      </c>
      <c r="B5" s="3"/>
      <c r="C5" s="13">
        <f>C4/12</f>
        <v>0.53660886319845857</v>
      </c>
      <c r="D5" s="14"/>
      <c r="E5" s="7">
        <f t="shared" ref="E5:F5" si="1">E4/12</f>
        <v>0.59874759152215795</v>
      </c>
      <c r="F5" s="8">
        <f t="shared" si="1"/>
        <v>0.7044573643410853</v>
      </c>
      <c r="G5" s="4">
        <f>G4/12</f>
        <v>0.79602713178294582</v>
      </c>
      <c r="H5" s="4"/>
      <c r="I5" s="4">
        <f>$I$3/12</f>
        <v>108.33333333333333</v>
      </c>
    </row>
    <row r="6" spans="1:9" x14ac:dyDescent="0.3">
      <c r="A6" t="s">
        <v>6</v>
      </c>
      <c r="B6" s="3"/>
      <c r="C6" s="13">
        <f>C4/12</f>
        <v>0.53660886319845857</v>
      </c>
      <c r="D6" s="14"/>
      <c r="E6" s="7">
        <f t="shared" ref="E6:F6" si="2">E4/12</f>
        <v>0.59874759152215795</v>
      </c>
      <c r="F6" s="8">
        <f t="shared" si="2"/>
        <v>0.7044573643410853</v>
      </c>
      <c r="G6" s="4">
        <f>G4/12</f>
        <v>0.79602713178294582</v>
      </c>
      <c r="H6" s="4"/>
      <c r="I6" s="4">
        <f t="shared" ref="I6:I7" si="3">$I$3/12</f>
        <v>108.33333333333333</v>
      </c>
    </row>
    <row r="7" spans="1:9" x14ac:dyDescent="0.3">
      <c r="A7" t="s">
        <v>7</v>
      </c>
      <c r="B7" s="3"/>
      <c r="C7" s="13"/>
      <c r="D7" s="14"/>
      <c r="E7" s="7">
        <f t="shared" ref="E7:F7" si="4">E4/12</f>
        <v>0.59874759152215795</v>
      </c>
      <c r="F7" s="8">
        <f t="shared" si="4"/>
        <v>0.7044573643410853</v>
      </c>
      <c r="G7" s="4">
        <f>G4/12</f>
        <v>0.79602713178294582</v>
      </c>
      <c r="H7" s="4"/>
      <c r="I7" s="4">
        <f t="shared" si="3"/>
        <v>108.33333333333333</v>
      </c>
    </row>
    <row r="8" spans="1:9" x14ac:dyDescent="0.3">
      <c r="A8" t="s">
        <v>8</v>
      </c>
      <c r="B8" s="3">
        <v>32</v>
      </c>
      <c r="C8" s="13">
        <f>$B8*C4/12/173</f>
        <v>9.92571307650328E-2</v>
      </c>
      <c r="D8" s="14">
        <f>$B8*D4/12/173</f>
        <v>0.12794725294307638</v>
      </c>
      <c r="E8" s="7">
        <f>$B8*E4/12/173</f>
        <v>0.11075099958791361</v>
      </c>
      <c r="F8" s="8">
        <f>$B8*F4/12/172</f>
        <v>0.13106183522624842</v>
      </c>
      <c r="G8" s="4">
        <f>$B8*G4/12/156</f>
        <v>0.16328761677598888</v>
      </c>
      <c r="H8" s="4"/>
      <c r="I8" s="4">
        <f>$B8*I3/12/156</f>
        <v>22.222222222222221</v>
      </c>
    </row>
    <row r="9" spans="1:9" x14ac:dyDescent="0.3">
      <c r="A9" t="s">
        <v>9</v>
      </c>
      <c r="B9" s="3">
        <v>40</v>
      </c>
      <c r="C9" s="13">
        <f>16*C4/12/173</f>
        <v>4.96285653825164E-2</v>
      </c>
      <c r="D9" s="14">
        <f>16*D4/12/173</f>
        <v>6.3973626471538189E-2</v>
      </c>
      <c r="E9" s="7">
        <f>$B9*E4/12/173</f>
        <v>0.13843874948489202</v>
      </c>
      <c r="F9" s="8">
        <f>$B9*F4/12/172</f>
        <v>0.16382729403281052</v>
      </c>
      <c r="G9" s="4">
        <f>$B9*G4/12/156</f>
        <v>0.20410952096998611</v>
      </c>
      <c r="H9" s="4"/>
      <c r="I9" s="4">
        <f>$B9*I3/12/156</f>
        <v>27.777777777777775</v>
      </c>
    </row>
    <row r="10" spans="1:9" x14ac:dyDescent="0.3">
      <c r="A10" t="s">
        <v>10</v>
      </c>
      <c r="B10" s="3">
        <v>172</v>
      </c>
      <c r="C10" s="13">
        <f>160*C4/12/173</f>
        <v>0.49628565382516393</v>
      </c>
      <c r="D10" s="14">
        <f>160*D4/12/173</f>
        <v>0.63973626471538203</v>
      </c>
      <c r="E10" s="7">
        <f>$B10*E4/12/172</f>
        <v>0.59874759152215806</v>
      </c>
      <c r="F10" s="8">
        <f t="shared" ref="F10" si="5">$B10*F4/12/172</f>
        <v>0.7044573643410853</v>
      </c>
      <c r="G10" s="4">
        <f>$B10*G4/12/172</f>
        <v>0.79602713178294571</v>
      </c>
      <c r="H10" s="4"/>
      <c r="I10" s="4">
        <f>$B10*I3/12/172</f>
        <v>108.33333333333333</v>
      </c>
    </row>
    <row r="11" spans="1:9" x14ac:dyDescent="0.3">
      <c r="A11" t="s">
        <v>11</v>
      </c>
      <c r="B11" s="3">
        <v>96</v>
      </c>
      <c r="C11" s="13">
        <f>$B11*C4/12/173</f>
        <v>0.29777139229509841</v>
      </c>
      <c r="D11" s="14">
        <f>$B11*D4/12/173</f>
        <v>0.38384175882922916</v>
      </c>
      <c r="E11" s="7">
        <f>$B11*E4/12/172</f>
        <v>0.33418470224492536</v>
      </c>
      <c r="F11" s="8">
        <f t="shared" ref="F11" si="6">$B11*F4/12/172</f>
        <v>0.39318550567874527</v>
      </c>
      <c r="G11" s="4">
        <f>$B11*G4/12/172</f>
        <v>0.44429421308815581</v>
      </c>
      <c r="H11" s="4"/>
      <c r="I11" s="4">
        <f>$B11*I3/12/172</f>
        <v>60.465116279069768</v>
      </c>
    </row>
    <row r="12" spans="1:9" x14ac:dyDescent="0.3">
      <c r="A12" t="s">
        <v>12</v>
      </c>
      <c r="B12" s="3">
        <v>10</v>
      </c>
      <c r="C12" s="13"/>
      <c r="D12" s="14"/>
      <c r="E12" s="7"/>
      <c r="F12" s="8">
        <f>F4/7*$B$12/100</f>
        <v>0.12076411960132891</v>
      </c>
      <c r="G12" s="4">
        <f>G4/7*$B$12/100</f>
        <v>0.13646179401993358</v>
      </c>
      <c r="H12" s="4"/>
      <c r="I12" s="4"/>
    </row>
    <row r="13" spans="1:9" x14ac:dyDescent="0.3">
      <c r="C13" s="13"/>
      <c r="D13" s="14"/>
      <c r="E13" s="7"/>
      <c r="F13" s="8"/>
      <c r="G13" s="4"/>
      <c r="H13" s="4"/>
      <c r="I13" s="4"/>
    </row>
    <row r="14" spans="1:9" ht="15" thickBot="1" x14ac:dyDescent="0.35">
      <c r="A14" s="9"/>
      <c r="B14" s="3"/>
      <c r="C14" s="4"/>
      <c r="D14" s="4"/>
      <c r="E14" s="4"/>
      <c r="F14" s="4"/>
      <c r="G14" s="4"/>
      <c r="H14" s="4"/>
      <c r="I14" s="8"/>
    </row>
    <row r="15" spans="1:9" ht="26.4" customHeight="1" thickBot="1" x14ac:dyDescent="0.35">
      <c r="A15" s="27" t="s">
        <v>22</v>
      </c>
      <c r="B15" s="28"/>
      <c r="C15" s="22">
        <f>SUM(C4:C13)</f>
        <v>8.4554668270462319</v>
      </c>
      <c r="D15" s="23">
        <f>SUM(D4:D13)</f>
        <v>9.5160769376413068</v>
      </c>
      <c r="E15" s="24">
        <f>SUM(E4:E13)</f>
        <v>10.163335915672262</v>
      </c>
      <c r="F15" s="25">
        <f>SUM(F4:F13)</f>
        <v>12.080156583996496</v>
      </c>
      <c r="G15" s="26">
        <f t="shared" ref="G15" si="7">SUM(G4:G13)</f>
        <v>13.684587253381197</v>
      </c>
      <c r="H15" s="11"/>
      <c r="I15" s="10">
        <f>SUM(I3:I13)</f>
        <v>1843.7984496124027</v>
      </c>
    </row>
    <row r="16" spans="1:9" x14ac:dyDescent="0.3">
      <c r="B16" s="3"/>
      <c r="C16" s="4"/>
      <c r="D16" s="4"/>
      <c r="E16" s="4"/>
      <c r="F16" s="4"/>
      <c r="G16" s="4"/>
      <c r="H16" s="4"/>
      <c r="I16" s="4"/>
    </row>
    <row r="17" spans="1:9" x14ac:dyDescent="0.3">
      <c r="A17" t="s">
        <v>13</v>
      </c>
      <c r="B17" s="3">
        <v>3.34</v>
      </c>
      <c r="C17" s="13">
        <f>C15*$B17/100</f>
        <v>0.28241259202334412</v>
      </c>
      <c r="D17" s="14">
        <f>D15*$B17/100</f>
        <v>0.31783696971721964</v>
      </c>
      <c r="E17" s="7">
        <f>E15*$B17/100</f>
        <v>0.33945541958345354</v>
      </c>
      <c r="F17" s="8">
        <f>F15*$B17/100</f>
        <v>0.40347722990548296</v>
      </c>
      <c r="G17" s="4">
        <f>(G15)*$B17/100</f>
        <v>0.45706521426293201</v>
      </c>
      <c r="H17" s="4"/>
      <c r="I17" s="4">
        <f>(I15)*$B17/100</f>
        <v>61.582868217054248</v>
      </c>
    </row>
    <row r="18" spans="1:9" x14ac:dyDescent="0.3">
      <c r="A18" t="s">
        <v>14</v>
      </c>
      <c r="B18" s="3">
        <v>30.58</v>
      </c>
      <c r="C18" s="13">
        <f>$C15*B18/100</f>
        <v>2.5856817557107377</v>
      </c>
      <c r="D18" s="14">
        <f>D15*$B18/100</f>
        <v>2.9100163275307112</v>
      </c>
      <c r="E18" s="7">
        <f>$E15*B18/100</f>
        <v>3.1079481230125778</v>
      </c>
      <c r="F18" s="8">
        <f>F15*$B18/100</f>
        <v>3.6941118833861282</v>
      </c>
      <c r="G18" s="4">
        <f>(G15)*$B18/100</f>
        <v>4.1847467820839697</v>
      </c>
      <c r="H18" s="4"/>
      <c r="I18" s="4">
        <f>(I15)*$B18/100</f>
        <v>563.83356589147263</v>
      </c>
    </row>
    <row r="19" spans="1:9" ht="15" thickBot="1" x14ac:dyDescent="0.35">
      <c r="B19" s="3"/>
      <c r="C19" s="4"/>
      <c r="D19" s="4"/>
      <c r="E19" s="4"/>
      <c r="F19" s="4"/>
      <c r="G19" s="4"/>
      <c r="H19" s="4"/>
      <c r="I19" s="4"/>
    </row>
    <row r="20" spans="1:9" ht="30.6" customHeight="1" thickBot="1" x14ac:dyDescent="0.35">
      <c r="A20" s="29" t="s">
        <v>23</v>
      </c>
      <c r="B20" s="30"/>
      <c r="C20" s="22">
        <f>SUM(C15:C18)</f>
        <v>11.323561174780314</v>
      </c>
      <c r="D20" s="23">
        <f>SUM(D15:D18)</f>
        <v>12.743930234889238</v>
      </c>
      <c r="E20" s="24">
        <f>SUM(E15:E18)</f>
        <v>13.610739458268293</v>
      </c>
      <c r="F20" s="25">
        <f t="shared" ref="F20" si="8">SUM(F15:F18)</f>
        <v>16.17774569728811</v>
      </c>
      <c r="G20" s="26">
        <f>SUM(G12:G18)</f>
        <v>18.462861043748035</v>
      </c>
      <c r="H20" s="11"/>
      <c r="I20" s="10">
        <f>SUM(I15:I18)</f>
        <v>2469.2148837209297</v>
      </c>
    </row>
    <row r="21" spans="1:9" x14ac:dyDescent="0.3">
      <c r="B21" s="12"/>
      <c r="C21" s="4"/>
      <c r="D21" s="4"/>
      <c r="E21" s="4"/>
      <c r="F21" s="4"/>
      <c r="G21" s="4"/>
      <c r="H21" s="4"/>
      <c r="I21" s="4"/>
    </row>
    <row r="22" spans="1:9" x14ac:dyDescent="0.3">
      <c r="A22" t="s">
        <v>15</v>
      </c>
      <c r="B22" s="3">
        <v>3</v>
      </c>
      <c r="C22" s="13">
        <f>C20*$B$22/100</f>
        <v>0.33970683524340939</v>
      </c>
      <c r="D22" s="14">
        <f>D20*$B$22/100</f>
        <v>0.38231790704667717</v>
      </c>
      <c r="E22" s="7">
        <f t="shared" ref="E22:F22" si="9">E20*$B$22/100</f>
        <v>0.40832218374804879</v>
      </c>
      <c r="F22" s="8">
        <f t="shared" si="9"/>
        <v>0.48533237091864329</v>
      </c>
      <c r="G22" s="4">
        <f>G20*$B$22/100</f>
        <v>0.55388583131244107</v>
      </c>
      <c r="H22" s="4"/>
      <c r="I22" s="4">
        <f>I20*$B$22/100</f>
        <v>74.076446511627893</v>
      </c>
    </row>
    <row r="23" spans="1:9" ht="15" thickBot="1" x14ac:dyDescent="0.35">
      <c r="B23" s="12"/>
      <c r="C23" s="4"/>
      <c r="D23" s="4"/>
      <c r="E23" s="4"/>
      <c r="F23" s="4"/>
      <c r="G23" s="4"/>
      <c r="H23" s="4"/>
      <c r="I23" s="4"/>
    </row>
    <row r="24" spans="1:9" ht="30.6" customHeight="1" thickBot="1" x14ac:dyDescent="0.35">
      <c r="A24" s="29" t="s">
        <v>24</v>
      </c>
      <c r="B24" s="30"/>
      <c r="C24" s="22">
        <f>SUM(C19:C22)</f>
        <v>11.663268010023724</v>
      </c>
      <c r="D24" s="23">
        <f>SUM(D19:D22)</f>
        <v>13.126248141935914</v>
      </c>
      <c r="E24" s="24">
        <f>SUM(E19:E22)</f>
        <v>14.019061642016341</v>
      </c>
      <c r="F24" s="25">
        <f t="shared" ref="F24" si="10">SUM(F19:F22)</f>
        <v>16.663078068206755</v>
      </c>
      <c r="G24" s="26">
        <f>SUM(G16:G22)</f>
        <v>23.658558871407379</v>
      </c>
      <c r="H24" s="11"/>
      <c r="I24" s="10">
        <f>SUM(I19:I22)</f>
        <v>2543.2913302325578</v>
      </c>
    </row>
    <row r="25" spans="1:9" x14ac:dyDescent="0.3">
      <c r="B25" s="12"/>
      <c r="C25" s="4"/>
      <c r="D25" s="4"/>
      <c r="E25" s="4"/>
      <c r="F25" s="4"/>
      <c r="G25" s="4"/>
      <c r="H25" s="4"/>
      <c r="I25" s="4"/>
    </row>
    <row r="26" spans="1:9" x14ac:dyDescent="0.3">
      <c r="A26" t="s">
        <v>25</v>
      </c>
      <c r="B26" s="3">
        <v>5</v>
      </c>
      <c r="C26" s="13">
        <f>C24*$B$26/100</f>
        <v>0.58316340050118631</v>
      </c>
      <c r="D26" s="14">
        <f>D24*$B$26/100</f>
        <v>0.65631240709679572</v>
      </c>
      <c r="E26" s="7">
        <f>E24*$B$26/100</f>
        <v>0.70095308210081708</v>
      </c>
      <c r="F26" s="8">
        <f>F24*$B$26/100</f>
        <v>0.83315390341033779</v>
      </c>
      <c r="G26" s="4">
        <f>G24*$B$26/100</f>
        <v>1.182927943570369</v>
      </c>
      <c r="H26" s="4"/>
      <c r="I26" s="4"/>
    </row>
    <row r="27" spans="1:9" x14ac:dyDescent="0.3">
      <c r="A27" t="s">
        <v>26</v>
      </c>
      <c r="B27" s="3">
        <v>20</v>
      </c>
      <c r="C27" s="13">
        <f>C24*$B$27/100</f>
        <v>2.3326536020047453</v>
      </c>
      <c r="D27" s="14">
        <f>D24*$B$27/100</f>
        <v>2.6252496283871829</v>
      </c>
      <c r="E27" s="7">
        <f>E24*$B$27/100</f>
        <v>2.8038123284032683</v>
      </c>
      <c r="F27" s="8">
        <f>F24*$B$27/100</f>
        <v>3.3326156136413512</v>
      </c>
      <c r="G27" s="4">
        <f>G24*$B$27/100</f>
        <v>4.731711774281476</v>
      </c>
      <c r="H27" s="4"/>
      <c r="I27" s="4">
        <f>I20*$B$27/100</f>
        <v>493.84297674418593</v>
      </c>
    </row>
    <row r="28" spans="1:9" x14ac:dyDescent="0.3">
      <c r="A28" t="s">
        <v>28</v>
      </c>
      <c r="B28" s="3">
        <v>5</v>
      </c>
      <c r="C28" s="13">
        <f>C24*$B$28/100</f>
        <v>0.58316340050118631</v>
      </c>
      <c r="D28" s="14">
        <f>D24*$B$28/100</f>
        <v>0.65631240709679572</v>
      </c>
      <c r="E28" s="7">
        <f>E24*$B$28/100</f>
        <v>0.70095308210081708</v>
      </c>
      <c r="F28" s="8">
        <f>F24*$B$28/100</f>
        <v>0.83315390341033779</v>
      </c>
      <c r="G28" s="4">
        <f>G24*$B$28/100</f>
        <v>1.182927943570369</v>
      </c>
      <c r="H28" s="4"/>
      <c r="I28" s="4"/>
    </row>
    <row r="29" spans="1:9" x14ac:dyDescent="0.3">
      <c r="A29" t="s">
        <v>27</v>
      </c>
      <c r="B29" s="12">
        <v>10</v>
      </c>
      <c r="C29" s="13">
        <f>C24*$B$29/100</f>
        <v>1.1663268010023726</v>
      </c>
      <c r="D29" s="14">
        <f>D24*$B$29/100</f>
        <v>1.3126248141935914</v>
      </c>
      <c r="E29" s="7">
        <f>E24*$B$29/100</f>
        <v>1.4019061642016342</v>
      </c>
      <c r="F29" s="8">
        <f>F24*$B$29/100</f>
        <v>1.6663078068206756</v>
      </c>
      <c r="G29" s="4">
        <f>G24*$B$29/100</f>
        <v>2.365855887140738</v>
      </c>
      <c r="H29" s="4"/>
      <c r="I29" s="4">
        <f>I20*$B$29/100</f>
        <v>246.92148837209297</v>
      </c>
    </row>
    <row r="30" spans="1:9" ht="15" thickBot="1" x14ac:dyDescent="0.35">
      <c r="B30" s="12"/>
      <c r="C30" s="4"/>
      <c r="D30" s="4"/>
      <c r="E30" s="4"/>
      <c r="F30" s="4"/>
      <c r="G30" s="4"/>
      <c r="H30" s="4"/>
      <c r="I30" s="4"/>
    </row>
    <row r="31" spans="1:9" ht="30.6" customHeight="1" thickBot="1" x14ac:dyDescent="0.35">
      <c r="A31" s="29" t="s">
        <v>16</v>
      </c>
      <c r="B31" s="30"/>
      <c r="C31" s="22">
        <f>SUM(C24:C29)</f>
        <v>16.328575214033215</v>
      </c>
      <c r="D31" s="23">
        <f>SUM(D24:D29)</f>
        <v>18.376747398710279</v>
      </c>
      <c r="E31" s="24">
        <f>SUM(E24:E29)</f>
        <v>19.626686298822879</v>
      </c>
      <c r="F31" s="25">
        <f>SUM(F24:F29)</f>
        <v>23.328309295489458</v>
      </c>
      <c r="G31" s="26">
        <f>SUM(G24:G29)</f>
        <v>33.12198241997033</v>
      </c>
      <c r="H31" s="11"/>
      <c r="I31" s="10">
        <f>SUM(I20:I29)</f>
        <v>5827.3471255813947</v>
      </c>
    </row>
    <row r="33" spans="1:7" x14ac:dyDescent="0.3">
      <c r="A33" t="s">
        <v>29</v>
      </c>
      <c r="C33" s="4">
        <f>C24*1.538</f>
        <v>17.938106199416488</v>
      </c>
      <c r="D33" s="4">
        <f t="shared" ref="D33:G33" si="11">D24*1.538</f>
        <v>20.188169642297435</v>
      </c>
      <c r="E33" s="4">
        <f t="shared" si="11"/>
        <v>21.561316805421132</v>
      </c>
      <c r="F33" s="4">
        <f t="shared" si="11"/>
        <v>25.627814068901991</v>
      </c>
      <c r="G33" s="4">
        <f t="shared" si="11"/>
        <v>36.386863544224553</v>
      </c>
    </row>
    <row r="34" spans="1:7" x14ac:dyDescent="0.3">
      <c r="A34" t="s">
        <v>30</v>
      </c>
      <c r="C34" s="4">
        <f>C24*1.666</f>
        <v>19.431004504699523</v>
      </c>
      <c r="D34" s="4">
        <f t="shared" ref="D34:G34" si="12">D24*1.666</f>
        <v>21.868329404465232</v>
      </c>
      <c r="E34" s="4">
        <f t="shared" si="12"/>
        <v>23.355756695599222</v>
      </c>
      <c r="F34" s="4">
        <f t="shared" si="12"/>
        <v>27.76068806163245</v>
      </c>
      <c r="G34" s="4">
        <f t="shared" si="12"/>
        <v>39.415159079764692</v>
      </c>
    </row>
    <row r="36" spans="1:7" x14ac:dyDescent="0.3">
      <c r="C36" s="31"/>
      <c r="D36" s="31"/>
      <c r="E36" s="31"/>
      <c r="F36" s="31"/>
      <c r="G36" s="31"/>
    </row>
    <row r="37" spans="1:7" x14ac:dyDescent="0.3">
      <c r="C37" s="31"/>
      <c r="D37" s="31"/>
      <c r="E37" s="31"/>
      <c r="F37" s="31"/>
      <c r="G37" s="31"/>
    </row>
  </sheetData>
  <mergeCells count="4">
    <mergeCell ref="A15:B15"/>
    <mergeCell ref="A20:B20"/>
    <mergeCell ref="A24:B24"/>
    <mergeCell ref="A31:B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con contribuzione piena</vt:lpstr>
      <vt:lpstr>con decontribuzione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Fabrizio Forlani</dc:creator>
  <cp:lastModifiedBy>Roberto Di Pietro</cp:lastModifiedBy>
  <dcterms:created xsi:type="dcterms:W3CDTF">2022-12-12T14:30:52Z</dcterms:created>
  <dcterms:modified xsi:type="dcterms:W3CDTF">2022-12-14T08:15:39Z</dcterms:modified>
</cp:coreProperties>
</file>